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.sichmeller\Downloads\"/>
    </mc:Choice>
  </mc:AlternateContent>
  <bookViews>
    <workbookView xWindow="0" yWindow="0" windowWidth="28800" windowHeight="12330"/>
  </bookViews>
  <sheets>
    <sheet name="Purchase" sheetId="2" r:id="rId1"/>
    <sheet name="Loan Amortization Schedule" sheetId="1" r:id="rId2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1">OFFSET(Full_Print,0,0,Last_Row)</definedName>
    <definedName name="Print_Area_Reset">OFFSET(Full_Print,0,0,Last_Row)</definedName>
    <definedName name="_xlnm.Print_Titles" localSheetId="1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62913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 s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 s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 s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<sst xmlns="http://schemas.openxmlformats.org/spreadsheetml/2006/main" count="44" uniqueCount="42">
  <si>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</si>
  <si>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</si>
  <si>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</si>
  <si>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</si>
  <si>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</si>
  <si>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</si>
  <si>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</si>
  <si>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</si>
  <si>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</si>
  <si>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</si>
  <si>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</si>
  <si>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</si>
  <si>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</si>
  <si>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</si>
  <si>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</si>
  <si>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</si>
  <si>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</si>
  <si>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</si>
  <si>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</si>
  <si>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</si>
  <si>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</si>
  <si>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</si>
  <si>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</si>
  <si>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</si>
  <si>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</si>
  <si>
    <t>Address</t>
  </si>
  <si>
    <t>Picture</t>
  </si>
  <si>
    <t>Square Footage</t>
  </si>
  <si>
    <t>Price</t>
  </si>
  <si>
    <t>Take home pay needed to purchase</t>
  </si>
  <si>
    <t>Total Cost (interest paid + purchase price)</t>
  </si>
  <si>
    <t>How much faster will you pay off your
 30 year mortgage by paying $100.00 
extra per month?</t>
  </si>
  <si>
    <t>How much faster will you pay off your
 15 year mortgage by paying $100.00 
extra per month?</t>
  </si>
  <si>
    <t>30 year payment per month</t>
  </si>
  <si>
    <t>How much will you save on interest with a 15 year loan instead of 30 year loan?</t>
  </si>
  <si>
    <t>15 year payment per month</t>
  </si>
  <si>
    <t>House 4: Dream House- Located Anywhere</t>
  </si>
  <si>
    <t>House 1 (Under 200,000)</t>
  </si>
  <si>
    <t>House 2 (200,000-300,000)</t>
  </si>
  <si>
    <t>House 3 (300,000-500,000) within 60 miles</t>
  </si>
  <si>
    <t>*7% Interest on 30 year loan</t>
  </si>
  <si>
    <t>*6.2% Interest on 15 year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</si>
</sst>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?%_)"/>
  </numFmts>
  <fonts count="15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  <font>
      <b/>
      <sz val="11"/>
      <name val="Book Antiqua"/>
      <family val="1"/>
      <scheme val="minor"/>
    </font>
    <font>
      <sz val="14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 vertical="center"/>
    </xf>
    <xf numFmtId="44" fontId="0" fillId="0" borderId="0" xfId="1" applyFont="1"/>
    <xf numFmtId="43" fontId="0" fillId="0" borderId="0" xfId="5" applyFont="1"/>
    <xf numFmtId="0" fontId="5" fillId="0" borderId="0" xfId="0" applyFont="1" applyAlignment="1">
      <alignment horizontal="right" wrapText="1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6">
    <cellStyle name="20% - Accent3" xfId="2" builtinId="38"/>
    <cellStyle name="Calculation" xfId="4" builtinId="22"/>
    <cellStyle name="Comma" xfId="5" builtinId="3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pane xSplit="1" topLeftCell="B1" activePane="topRight" state="frozen"/>
      <selection pane="topRight" activeCell="C8" sqref="C8"/>
    </sheetView>
  </sheetViews>
  <sheetFormatPr defaultRowHeight="13.5" x14ac:dyDescent="0.25"/>
  <cols>
    <col min="1" max="1" width="43.85546875" bestFit="1" customWidth="1"/>
    <col min="2" max="5" width="70.7109375" customWidth="1"/>
  </cols>
  <sheetData>
    <row r="1" spans="1:5" ht="18.75" x14ac:dyDescent="0.25">
      <c r="B1" s="39" t="s">
        <v>37</v>
      </c>
      <c r="C1" s="39" t="s">
        <v>38</v>
      </c>
      <c r="D1" s="39" t="s">
        <v>39</v>
      </c>
      <c r="E1" s="39" t="s">
        <v>36</v>
      </c>
    </row>
    <row r="2" spans="1:5" ht="15" x14ac:dyDescent="0.25">
      <c r="A2" s="37" t="s">
        <v>25</v>
      </c>
    </row>
    <row r="3" spans="1:5" ht="162" customHeight="1" x14ac:dyDescent="0.25">
      <c r="A3" s="37" t="s">
        <v>26</v>
      </c>
    </row>
    <row r="4" spans="1:5" ht="41.25" customHeight="1" x14ac:dyDescent="0.25">
      <c r="A4" s="37" t="s">
        <v>27</v>
      </c>
      <c r="B4" s="41"/>
      <c r="C4" s="41"/>
      <c r="D4" s="41"/>
    </row>
    <row r="5" spans="1:5" ht="41.25" customHeight="1" x14ac:dyDescent="0.25">
      <c r="A5" s="37" t="s">
        <v>28</v>
      </c>
      <c r="B5" s="40"/>
      <c r="C5" s="40"/>
      <c r="D5" s="40"/>
    </row>
    <row r="6" spans="1:5" ht="41.25" customHeight="1" x14ac:dyDescent="0.25">
      <c r="A6" s="37" t="s">
        <v>33</v>
      </c>
      <c r="B6" s="40"/>
      <c r="C6" s="40"/>
      <c r="D6" s="40"/>
    </row>
    <row r="7" spans="1:5" ht="41.25" customHeight="1" x14ac:dyDescent="0.25">
      <c r="A7" s="37" t="s">
        <v>29</v>
      </c>
      <c r="B7" s="40"/>
      <c r="C7" s="40"/>
      <c r="D7" s="40"/>
    </row>
    <row r="8" spans="1:5" ht="41.25" customHeight="1" x14ac:dyDescent="0.25">
      <c r="A8" s="37" t="s">
        <v>30</v>
      </c>
      <c r="B8" s="40"/>
      <c r="C8" s="40"/>
      <c r="D8" s="40"/>
    </row>
    <row r="9" spans="1:5" ht="41.25" customHeight="1" x14ac:dyDescent="0.3">
      <c r="A9" s="42" t="s">
        <v>31</v>
      </c>
      <c r="B9" s="40"/>
      <c r="C9" s="40"/>
      <c r="D9" s="40"/>
    </row>
    <row r="10" spans="1:5" ht="41.25" customHeight="1" x14ac:dyDescent="0.25">
      <c r="A10" s="37" t="s">
        <v>35</v>
      </c>
      <c r="B10" s="40"/>
      <c r="C10" s="40"/>
      <c r="D10" s="40"/>
    </row>
    <row r="11" spans="1:5" ht="41.25" customHeight="1" x14ac:dyDescent="0.25">
      <c r="A11" s="37" t="s">
        <v>29</v>
      </c>
      <c r="B11" s="40"/>
      <c r="C11" s="40"/>
      <c r="D11" s="40"/>
    </row>
    <row r="12" spans="1:5" ht="41.25" customHeight="1" x14ac:dyDescent="0.25">
      <c r="A12" s="37" t="s">
        <v>30</v>
      </c>
      <c r="B12" s="40"/>
      <c r="C12" s="40"/>
      <c r="D12" s="40"/>
    </row>
    <row r="13" spans="1:5" ht="41.25" customHeight="1" x14ac:dyDescent="0.3">
      <c r="A13" s="42" t="s">
        <v>32</v>
      </c>
      <c r="B13" s="40"/>
      <c r="C13" s="40"/>
      <c r="D13" s="40"/>
    </row>
    <row r="14" spans="1:5" ht="41.25" customHeight="1" x14ac:dyDescent="0.3">
      <c r="A14" s="42" t="s">
        <v>34</v>
      </c>
    </row>
    <row r="15" spans="1:5" x14ac:dyDescent="0.25">
      <c r="A15" s="38"/>
    </row>
    <row r="16" spans="1:5" ht="15" x14ac:dyDescent="0.25">
      <c r="A16" s="37" t="s">
        <v>40</v>
      </c>
    </row>
    <row r="17" spans="1:1" ht="15" x14ac:dyDescent="0.25">
      <c r="A17" s="37" t="s">
        <v>41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workbookViewId="0">
      <pane ySplit="17" topLeftCell="A18" activePane="bottomLeft" state="frozenSplit"/>
      <selection pane="bottomLeft" activeCell="D7" sqref="D7"/>
    </sheetView>
  </sheetViews>
  <sheetFormatPr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45" t="s">
        <v>10</v>
      </c>
      <c r="C4" s="46"/>
      <c r="D4" s="47"/>
      <c r="E4" s="2"/>
      <c r="F4" s="3"/>
      <c r="G4" s="3"/>
      <c r="H4" s="45" t="s">
        <v>17</v>
      </c>
      <c r="I4" s="46"/>
      <c r="J4" s="47"/>
    </row>
    <row r="5" spans="1:10" ht="15" x14ac:dyDescent="0.3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IF(Values_Entered,-PMT(Interest_Rate/Num_Pmt_Per_Year,Loan_Years*Num_Pmt_Per_Year,Loan_Amount),"")</f>
        <v/>
      </c>
    </row>
    <row r="6" spans="1:10" ht="15" x14ac:dyDescent="0.3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IF(Values_Entered,Loan_Years*Num_Pmt_Per_Year,"")</f>
        <v/>
      </c>
    </row>
    <row r="7" spans="1:10" ht="15" x14ac:dyDescent="0.3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IF(Values_Entered,Number_of_Payments,"")</f>
        <v/>
      </c>
    </row>
    <row r="8" spans="1:10" ht="15" x14ac:dyDescent="0.3">
      <c r="A8" s="2"/>
      <c r="B8" s="7"/>
      <c r="C8" s="8" t="s">
        <v>14</v>
      </c>
      <c r="D8" s="33">
        <v>12</v>
      </c>
      <c r="E8" s="2"/>
      <c r="F8" s="3"/>
      <c r="G8" s="3"/>
      <c r="H8" s="7"/>
      <c r="I8" s="8" t="s">
        <v>21</v>
      </c>
      <c r="J8" s="35" t="str">
        <f>IF(Values_Entered,SUMIF(Beg_Bal,"&gt;0",Extra_Pay),"")</f>
        <v/>
      </c>
    </row>
    <row r="9" spans="1:10" ht="15" x14ac:dyDescent="0.3">
      <c r="A9" s="2"/>
      <c r="B9" s="7"/>
      <c r="C9" s="8" t="s">
        <v>15</v>
      </c>
      <c r="D9" s="34">
        <v>45383</v>
      </c>
      <c r="E9" s="2"/>
      <c r="F9" s="3"/>
      <c r="G9" s="3"/>
      <c r="H9" s="10"/>
      <c r="I9" s="11" t="s">
        <v>22</v>
      </c>
      <c r="J9" s="35" t="str">
        <f>IF(Values_Entered,SUMIF(Beg_Bal,"&gt;0",Int),"")</f>
        <v/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43"/>
      <c r="D12" s="44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 t="str">
        <f>IF(Values_Entered,1,"")</f>
        <v/>
      </c>
      <c r="B18" s="24" t="str">
        <f t="shared" ref="B18:B81" si="0">IF(Pay_Num&lt;&gt;"",DATE(YEAR(Loan_Start),MONTH(Loan_Start)+(Pay_Num)*12/Num_Pmt_Per_Year,DAY(Loan_Start)),"")</f>
        <v/>
      </c>
      <c r="C18" s="29" t="str">
        <f>IF(Values_Entered,Loan_Amount,"")</f>
        <v/>
      </c>
      <c r="D18" s="29" t="str">
        <f>IF(Pay_Num&lt;&gt;"",Scheduled_Monthly_Payment,"")</f>
        <v/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29" t="e">
        <f t="shared" ref="F18:F81" si="2">IF(AND(Pay_Num&lt;&gt;"",Sched_Pay+Extra_Pay&lt;Beg_Bal),Sched_Pay+Extra_Pay,IF(Pay_Num&lt;&gt;"",Beg_Bal,""))</f>
        <v>#VALUE!</v>
      </c>
      <c r="G18" s="29" t="str">
        <f>IF(Pay_Num&lt;&gt;"",Total_Pay-Int,"")</f>
        <v/>
      </c>
      <c r="H18" s="29" t="str">
        <f>IF(Pay_Num&lt;&gt;"",Beg_Bal*(Interest_Rate/Num_Pmt_Per_Year),"")</f>
        <v/>
      </c>
      <c r="I18" s="29" t="e">
        <f t="shared" ref="I18:I81" si="3">IF(AND(Pay_Num&lt;&gt;"",Sched_Pay+Extra_Pay&lt;Beg_Bal),Beg_Bal-Princ,IF(Pay_Num&lt;&gt;"",0,""))</f>
        <v>#VALUE!</v>
      </c>
      <c r="J18" s="29">
        <f>SUM($H$18:$H18)</f>
        <v>0</v>
      </c>
    </row>
    <row r="19" spans="1:10" s="19" customFormat="1" ht="12.75" customHeight="1" x14ac:dyDescent="0.25">
      <c r="A19" s="23" t="str">
        <f t="shared" ref="A19:A82" si="4">IF(Values_Entered,A18+1,"")</f>
        <v/>
      </c>
      <c r="B19" s="24" t="str">
        <f t="shared" si="0"/>
        <v/>
      </c>
      <c r="C19" s="29" t="str">
        <f t="shared" ref="C19:C82" si="5">IF(Pay_Num&lt;&gt;"",I18,"")</f>
        <v/>
      </c>
      <c r="D19" s="29" t="str">
        <f>IF(Pay_Num&lt;&gt;"",Scheduled_Monthly_Payment,"")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IF(Pay_Num&lt;&gt;"",Total_Pay-Int,"")</f>
        <v/>
      </c>
      <c r="H19" s="29" t="str">
        <f t="shared" ref="H19:H82" si="7">IF(Pay_Num&lt;&gt;"",Beg_Bal*Interest_Rate/Num_Pmt_Per_Year,"")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25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IF(Pay_Num&lt;&gt;"",Scheduled_Monthly_Payment,"")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25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IF(Pay_Num&lt;&gt;"",Scheduled_Monthly_Payment,"")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25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25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25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25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25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25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25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25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25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25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25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25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25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25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25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25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25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25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25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25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25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25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25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25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25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25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25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25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25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25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25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25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25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25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25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25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25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25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25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25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25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25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25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25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25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25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25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25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25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25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25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25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25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25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25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25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25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25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25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25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25">
      <c r="A82" s="23" t="str">
        <f t="shared" si="4"/>
        <v/>
      </c>
      <c r="B82" s="24" t="str">
        <f t="shared" ref="B82:B145" si="9">IF(Pay_Num&lt;&gt;"",DATE(YEAR(Loan_Start),MONTH(Loan_Start)+(Pay_Num)*12/Num_Pmt_Per_Year,DAY(Loan_Start)),"")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9" t="e">
        <f t="shared" ref="F82:F145" si="11">IF(AND(Pay_Num&lt;&gt;"",Sched_Pay+Extra_Pay&lt;Beg_Bal),Sched_Pay+Extra_Pay,IF(Pay_Num&lt;&gt;"",Beg_Bal,""))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IF(AND(Pay_Num&lt;&gt;"",Sched_Pay+Extra_Pay&lt;Beg_Bal),Beg_Bal-Princ,IF(Pay_Num&lt;&gt;"",0,""))</f>
        <v>#VALUE!</v>
      </c>
      <c r="J82" s="29">
        <f>SUM($H$18:$H82)</f>
        <v>0</v>
      </c>
    </row>
    <row r="83" spans="1:10" x14ac:dyDescent="0.25">
      <c r="A83" s="23" t="str">
        <f t="shared" ref="A83:A146" si="13">IF(Values_Entered,A82+1,"")</f>
        <v/>
      </c>
      <c r="B83" s="24" t="str">
        <f t="shared" si="9"/>
        <v/>
      </c>
      <c r="C83" s="29" t="str">
        <f t="shared" ref="C83:C146" si="14">IF(Pay_Num&lt;&gt;"",I82,"")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IF(Pay_Num&lt;&gt;"",Total_Pay-Int,"")</f>
        <v/>
      </c>
      <c r="H83" s="29" t="str">
        <f t="shared" ref="H83:H146" si="16">IF(Pay_Num&lt;&gt;"",Beg_Bal*Interest_Rate/Num_Pmt_Per_Year,"")</f>
        <v/>
      </c>
      <c r="I83" s="29" t="e">
        <f t="shared" si="12"/>
        <v>#VALUE!</v>
      </c>
      <c r="J83" s="29">
        <f>SUM($H$18:$H83)</f>
        <v>0</v>
      </c>
    </row>
    <row r="84" spans="1:10" x14ac:dyDescent="0.25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IF(Pay_Num&lt;&gt;"",Scheduled_Monthly_Payment,"")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25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25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25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25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25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25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25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25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25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25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25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25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25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25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25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25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25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25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25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25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25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25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25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25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25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25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25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25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25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25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25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25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25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25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25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25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25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25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25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25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25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25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25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25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25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25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25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25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25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25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25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25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25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25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25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25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25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25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25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25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25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25">
      <c r="A146" s="23" t="str">
        <f t="shared" si="13"/>
        <v/>
      </c>
      <c r="B146" s="24" t="str">
        <f t="shared" ref="B146:B209" si="18">IF(Pay_Num&lt;&gt;"",DATE(YEAR(Loan_Start),MONTH(Loan_Start)+(Pay_Num)*12/Num_Pmt_Per_Year,DAY(Loan_Start)),"")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9" t="e">
        <f t="shared" ref="F146:F209" si="20">IF(AND(Pay_Num&lt;&gt;"",Sched_Pay+Extra_Pay&lt;Beg_Bal),Sched_Pay+Extra_Pay,IF(Pay_Num&lt;&gt;"",Beg_Bal,""))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IF(AND(Pay_Num&lt;&gt;"",Sched_Pay+Extra_Pay&lt;Beg_Bal),Beg_Bal-Princ,IF(Pay_Num&lt;&gt;"",0,""))</f>
        <v>#VALUE!</v>
      </c>
      <c r="J146" s="29">
        <f>SUM($H$18:$H146)</f>
        <v>0</v>
      </c>
    </row>
    <row r="147" spans="1:10" x14ac:dyDescent="0.25">
      <c r="A147" s="23" t="str">
        <f t="shared" ref="A147:A210" si="22">IF(Values_Entered,A146+1,"")</f>
        <v/>
      </c>
      <c r="B147" s="24" t="str">
        <f t="shared" si="18"/>
        <v/>
      </c>
      <c r="C147" s="29" t="str">
        <f t="shared" ref="C147:C210" si="23">IF(Pay_Num&lt;&gt;"",I146,"")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IF(Pay_Num&lt;&gt;"",Total_Pay-Int,"")</f>
        <v/>
      </c>
      <c r="H147" s="29" t="str">
        <f t="shared" ref="H147:H210" si="25">IF(Pay_Num&lt;&gt;"",Beg_Bal*Interest_Rate/Num_Pmt_Per_Year,"")</f>
        <v/>
      </c>
      <c r="I147" s="29" t="e">
        <f t="shared" si="21"/>
        <v>#VALUE!</v>
      </c>
      <c r="J147" s="29">
        <f>SUM($H$18:$H147)</f>
        <v>0</v>
      </c>
    </row>
    <row r="148" spans="1:10" x14ac:dyDescent="0.25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IF(Pay_Num&lt;&gt;"",Scheduled_Monthly_Payment,"")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25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25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25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25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25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25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25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25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25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25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25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25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25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25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25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25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25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25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25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25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25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25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25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25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25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25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25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25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25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25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25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25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25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25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25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25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25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25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25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25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25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25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25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25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25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25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25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25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25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25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25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25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25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25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25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25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25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25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25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25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25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25">
      <c r="A210" s="23" t="str">
        <f t="shared" si="22"/>
        <v/>
      </c>
      <c r="B210" s="24" t="str">
        <f t="shared" ref="B210:B273" si="27">IF(Pay_Num&lt;&gt;"",DATE(YEAR(Loan_Start),MONTH(Loan_Start)+(Pay_Num)*12/Num_Pmt_Per_Year,DAY(Loan_Start)),"")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9" t="e">
        <f t="shared" ref="F210:F273" si="29">IF(AND(Pay_Num&lt;&gt;"",Sched_Pay+Extra_Pay&lt;Beg_Bal),Sched_Pay+Extra_Pay,IF(Pay_Num&lt;&gt;"",Beg_Bal,""))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IF(AND(Pay_Num&lt;&gt;"",Sched_Pay+Extra_Pay&lt;Beg_Bal),Beg_Bal-Princ,IF(Pay_Num&lt;&gt;"",0,""))</f>
        <v>#VALUE!</v>
      </c>
      <c r="J210" s="29">
        <f>SUM($H$18:$H210)</f>
        <v>0</v>
      </c>
    </row>
    <row r="211" spans="1:10" x14ac:dyDescent="0.25">
      <c r="A211" s="23" t="str">
        <f t="shared" ref="A211:A274" si="31">IF(Values_Entered,A210+1,"")</f>
        <v/>
      </c>
      <c r="B211" s="24" t="str">
        <f t="shared" si="27"/>
        <v/>
      </c>
      <c r="C211" s="29" t="str">
        <f t="shared" ref="C211:C274" si="32">IF(Pay_Num&lt;&gt;"",I210,"")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IF(Pay_Num&lt;&gt;"",Total_Pay-Int,"")</f>
        <v/>
      </c>
      <c r="H211" s="29" t="str">
        <f t="shared" ref="H211:H274" si="34">IF(Pay_Num&lt;&gt;"",Beg_Bal*Interest_Rate/Num_Pmt_Per_Year,"")</f>
        <v/>
      </c>
      <c r="I211" s="29" t="e">
        <f t="shared" si="30"/>
        <v>#VALUE!</v>
      </c>
      <c r="J211" s="29">
        <f>SUM($H$18:$H211)</f>
        <v>0</v>
      </c>
    </row>
    <row r="212" spans="1:10" x14ac:dyDescent="0.25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IF(Pay_Num&lt;&gt;"",Scheduled_Monthly_Payment,"")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25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25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25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25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25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25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25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25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25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25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25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25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25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25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25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25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25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25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25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25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25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25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25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25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25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25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25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25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25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25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25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25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25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25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25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25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25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25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25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25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25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25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25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25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25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25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25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25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25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25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25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25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25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25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25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25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25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25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25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25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25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25">
      <c r="A274" s="23" t="str">
        <f t="shared" si="31"/>
        <v/>
      </c>
      <c r="B274" s="24" t="str">
        <f t="shared" ref="B274:B337" si="36">IF(Pay_Num&lt;&gt;"",DATE(YEAR(Loan_Start),MONTH(Loan_Start)+(Pay_Num)*12/Num_Pmt_Per_Year,DAY(Loan_Start)),"")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9" t="e">
        <f t="shared" ref="F274:F337" si="38">IF(AND(Pay_Num&lt;&gt;"",Sched_Pay+Extra_Pay&lt;Beg_Bal),Sched_Pay+Extra_Pay,IF(Pay_Num&lt;&gt;"",Beg_Bal,""))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IF(AND(Pay_Num&lt;&gt;"",Sched_Pay+Extra_Pay&lt;Beg_Bal),Beg_Bal-Princ,IF(Pay_Num&lt;&gt;"",0,""))</f>
        <v>#VALUE!</v>
      </c>
      <c r="J274" s="29">
        <f>SUM($H$18:$H274)</f>
        <v>0</v>
      </c>
    </row>
    <row r="275" spans="1:10" x14ac:dyDescent="0.25">
      <c r="A275" s="23" t="str">
        <f t="shared" ref="A275:A338" si="40">IF(Values_Entered,A274+1,"")</f>
        <v/>
      </c>
      <c r="B275" s="24" t="str">
        <f t="shared" si="36"/>
        <v/>
      </c>
      <c r="C275" s="29" t="str">
        <f t="shared" ref="C275:C338" si="41">IF(Pay_Num&lt;&gt;"",I274,"")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IF(Pay_Num&lt;&gt;"",Total_Pay-Int,"")</f>
        <v/>
      </c>
      <c r="H275" s="29" t="str">
        <f t="shared" ref="H275:H338" si="43">IF(Pay_Num&lt;&gt;"",Beg_Bal*Interest_Rate/Num_Pmt_Per_Year,"")</f>
        <v/>
      </c>
      <c r="I275" s="29" t="e">
        <f t="shared" si="39"/>
        <v>#VALUE!</v>
      </c>
      <c r="J275" s="29">
        <f>SUM($H$18:$H275)</f>
        <v>0</v>
      </c>
    </row>
    <row r="276" spans="1:10" x14ac:dyDescent="0.25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IF(Pay_Num&lt;&gt;"",Scheduled_Monthly_Payment,"")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25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25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25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25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25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25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25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25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25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25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25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25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25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25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25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25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25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25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25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25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25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25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25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25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25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25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25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25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25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25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25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25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25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25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25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25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25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25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25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25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25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25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25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25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25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25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25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25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25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25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25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25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25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25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25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25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25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25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25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25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25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25">
      <c r="A338" s="23" t="str">
        <f t="shared" si="40"/>
        <v/>
      </c>
      <c r="B338" s="24" t="str">
        <f t="shared" ref="B338:B401" si="45">IF(Pay_Num&lt;&gt;"",DATE(YEAR(Loan_Start),MONTH(Loan_Start)+(Pay_Num)*12/Num_Pmt_Per_Year,DAY(Loan_Start)),"")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9" t="e">
        <f t="shared" ref="F338:F401" si="47">IF(AND(Pay_Num&lt;&gt;"",Sched_Pay+Extra_Pay&lt;Beg_Bal),Sched_Pay+Extra_Pay,IF(Pay_Num&lt;&gt;"",Beg_Bal,""))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IF(AND(Pay_Num&lt;&gt;"",Sched_Pay+Extra_Pay&lt;Beg_Bal),Beg_Bal-Princ,IF(Pay_Num&lt;&gt;"",0,""))</f>
        <v>#VALUE!</v>
      </c>
      <c r="J338" s="29">
        <f>SUM($H$18:$H338)</f>
        <v>0</v>
      </c>
    </row>
    <row r="339" spans="1:10" x14ac:dyDescent="0.25">
      <c r="A339" s="23" t="str">
        <f t="shared" ref="A339:A402" si="49">IF(Values_Entered,A338+1,"")</f>
        <v/>
      </c>
      <c r="B339" s="24" t="str">
        <f t="shared" si="45"/>
        <v/>
      </c>
      <c r="C339" s="29" t="str">
        <f t="shared" ref="C339:C376" si="50">IF(Pay_Num&lt;&gt;"",I338,"")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IF(Pay_Num&lt;&gt;"",Total_Pay-Int,"")</f>
        <v/>
      </c>
      <c r="H339" s="29" t="str">
        <f t="shared" ref="H339:H402" si="52">IF(Pay_Num&lt;&gt;"",Beg_Bal*Interest_Rate/Num_Pmt_Per_Year,"")</f>
        <v/>
      </c>
      <c r="I339" s="29" t="e">
        <f t="shared" si="48"/>
        <v>#VALUE!</v>
      </c>
      <c r="J339" s="29">
        <f>SUM($H$18:$H339)</f>
        <v>0</v>
      </c>
    </row>
    <row r="340" spans="1:10" x14ac:dyDescent="0.25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IF(Pay_Num&lt;&gt;"",Scheduled_Monthly_Payment,"")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25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25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25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25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25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25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25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25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25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25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25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25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25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25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25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25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25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25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25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25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25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25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25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25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25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25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25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25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25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25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25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25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25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25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25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25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25">
      <c r="A377" s="23" t="str">
        <f t="shared" si="49"/>
        <v/>
      </c>
      <c r="B377" s="24" t="str">
        <f t="shared" si="45"/>
        <v/>
      </c>
      <c r="C377" s="29" t="str">
        <f t="shared" ref="C377:C440" si="54">IF(Pay_Num&lt;&gt;"",I376,"")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25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25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25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25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25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25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25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25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25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25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25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25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25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25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25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25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25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25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25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25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25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25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25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25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25">
      <c r="A402" s="23" t="str">
        <f t="shared" si="49"/>
        <v/>
      </c>
      <c r="B402" s="24" t="str">
        <f t="shared" ref="B402:B465" si="55">IF(Pay_Num&lt;&gt;"",DATE(YEAR(Loan_Start),MONTH(Loan_Start)+(Pay_Num)*12/Num_Pmt_Per_Year,DAY(Loan_Start)),"")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9" t="e">
        <f t="shared" ref="F402:F465" si="57">IF(AND(Pay_Num&lt;&gt;"",Sched_Pay+Extra_Pay&lt;Beg_Bal),Sched_Pay+Extra_Pay,IF(Pay_Num&lt;&gt;"",Beg_Bal,""))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IF(AND(Pay_Num&lt;&gt;"",Sched_Pay+Extra_Pay&lt;Beg_Bal),Beg_Bal-Princ,IF(Pay_Num&lt;&gt;"",0,""))</f>
        <v>#VALUE!</v>
      </c>
      <c r="J402" s="29">
        <f>SUM($H$18:$H402)</f>
        <v>0</v>
      </c>
    </row>
    <row r="403" spans="1:10" x14ac:dyDescent="0.25">
      <c r="A403" s="23" t="str">
        <f t="shared" ref="A403:A466" si="59">IF(Values_Entered,A402+1,"")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IF(Pay_Num&lt;&gt;"",Total_Pay-Int,"")</f>
        <v/>
      </c>
      <c r="H403" s="29" t="str">
        <f t="shared" ref="H403:H466" si="61">IF(Pay_Num&lt;&gt;"",Beg_Bal*Interest_Rate/Num_Pmt_Per_Year,"")</f>
        <v/>
      </c>
      <c r="I403" s="29" t="e">
        <f t="shared" si="58"/>
        <v>#VALUE!</v>
      </c>
      <c r="J403" s="29">
        <f>SUM($H$18:$H403)</f>
        <v>0</v>
      </c>
    </row>
    <row r="404" spans="1:10" x14ac:dyDescent="0.25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IF(Pay_Num&lt;&gt;"",Scheduled_Monthly_Payment,"")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25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25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25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25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25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25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25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25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25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25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25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25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25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25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25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25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25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25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25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25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25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25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25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25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25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25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25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25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25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25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25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25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25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25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25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25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25">
      <c r="A441" s="23" t="str">
        <f t="shared" si="59"/>
        <v/>
      </c>
      <c r="B441" s="24" t="str">
        <f t="shared" si="55"/>
        <v/>
      </c>
      <c r="C441" s="29" t="str">
        <f t="shared" ref="C441:C497" si="63">IF(Pay_Num&lt;&gt;"",I440,"")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25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25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25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25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25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25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25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25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25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25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25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25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25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25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25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25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25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25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25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25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25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25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25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25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25">
      <c r="A466" s="23" t="str">
        <f t="shared" si="59"/>
        <v/>
      </c>
      <c r="B466" s="24" t="str">
        <f t="shared" ref="B466:B497" si="64">IF(Pay_Num&lt;&gt;"",DATE(YEAR(Loan_Start),MONTH(Loan_Start)+(Pay_Num)*12/Num_Pmt_Per_Year,DAY(Loan_Start)),"")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9" t="e">
        <f t="shared" ref="F466:F497" si="66">IF(AND(Pay_Num&lt;&gt;"",Sched_Pay+Extra_Pay&lt;Beg_Bal),Sched_Pay+Extra_Pay,IF(Pay_Num&lt;&gt;"",Beg_Bal,""))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IF(AND(Pay_Num&lt;&gt;"",Sched_Pay+Extra_Pay&lt;Beg_Bal),Beg_Bal-Princ,IF(Pay_Num&lt;&gt;"",0,""))</f>
        <v>#VALUE!</v>
      </c>
      <c r="J466" s="29">
        <f>SUM($H$18:$H466)</f>
        <v>0</v>
      </c>
    </row>
    <row r="467" spans="1:10" x14ac:dyDescent="0.25">
      <c r="A467" s="23" t="str">
        <f t="shared" ref="A467:A497" si="68">IF(Values_Entered,A466+1,"")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IF(Pay_Num&lt;&gt;"",Total_Pay-Int,"")</f>
        <v/>
      </c>
      <c r="H467" s="29" t="str">
        <f t="shared" ref="H467:H497" si="70">IF(Pay_Num&lt;&gt;"",Beg_Bal*Interest_Rate/Num_Pmt_Per_Year,"")</f>
        <v/>
      </c>
      <c r="I467" s="29" t="e">
        <f t="shared" si="67"/>
        <v>#VALUE!</v>
      </c>
      <c r="J467" s="29">
        <f>SUM($H$18:$H467)</f>
        <v>0</v>
      </c>
    </row>
    <row r="468" spans="1:10" x14ac:dyDescent="0.25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IF(Pay_Num&lt;&gt;"",Scheduled_Monthly_Payment,"")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25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25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25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25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25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25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25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25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25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25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25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25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25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25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25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25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25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25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25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25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25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25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25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25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25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25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25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25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25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Purchase</vt:lpstr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>John Sichmeller</dc:creator>
  <cp:lastModifiedBy>John Sichmeller</cp:lastModifiedBy>
  <dcterms:created xsi:type="dcterms:W3CDTF">2012-10-30T18:12:59Z</dcterms:created>
  <dcterms:modified xsi:type="dcterms:W3CDTF">2024-03-19T15:03:06Z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